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d2915ef68860eac/04_HOMEPAGE/LEAN/RISIKOMANAGEMENT/"/>
    </mc:Choice>
  </mc:AlternateContent>
  <xr:revisionPtr revIDLastSave="0" documentId="8_{FF1B7DFD-E1E4-458A-8A87-57827A23D0B6}" xr6:coauthVersionLast="43" xr6:coauthVersionMax="43" xr10:uidLastSave="{00000000-0000-0000-0000-000000000000}"/>
  <bookViews>
    <workbookView xWindow="-108" yWindow="-108" windowWidth="30936" windowHeight="16896" xr2:uid="{6BAA3FD1-1AF0-4168-BEA3-3B64F8C83867}"/>
  </bookViews>
  <sheets>
    <sheet name="Risikoübersicht" sheetId="1" r:id="rId1"/>
    <sheet name="Risikomatrix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D4" i="1" l="1"/>
  <c r="J8" i="1" l="1"/>
  <c r="J9" i="1"/>
  <c r="J10" i="1"/>
  <c r="J11" i="1"/>
  <c r="J12" i="1"/>
  <c r="J13" i="1"/>
  <c r="J14" i="1"/>
  <c r="J15" i="1"/>
  <c r="J7" i="1"/>
  <c r="E7" i="2"/>
  <c r="E6" i="2"/>
  <c r="E5" i="2"/>
  <c r="E4" i="2"/>
  <c r="E3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 Fromm</author>
    <author>STUDIO XPS</author>
  </authors>
  <commentList>
    <comment ref="H5" authorId="0" shapeId="0" xr:uid="{A9AE1C74-A72B-4C3C-8428-34340529ABB5}">
      <text>
        <r>
          <rPr>
            <b/>
            <sz val="9"/>
            <color indexed="81"/>
            <rFont val="Segoe UI"/>
            <charset val="1"/>
          </rPr>
          <t>Carlo Fromm: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P5" authorId="1" shapeId="0" xr:uid="{B9B505D6-6AC6-43A5-8F98-89B54C758C5D}">
      <text>
        <r>
          <rPr>
            <sz val="9"/>
            <color indexed="81"/>
            <rFont val="Tahoma"/>
            <family val="2"/>
          </rPr>
          <t>green: finished
yellow: in plan
red: delayed
orange: rejected
purple: project  2020</t>
        </r>
      </text>
    </comment>
  </commentList>
</comments>
</file>

<file path=xl/sharedStrings.xml><?xml version="1.0" encoding="utf-8"?>
<sst xmlns="http://schemas.openxmlformats.org/spreadsheetml/2006/main" count="96" uniqueCount="55">
  <si>
    <t>Risiko</t>
  </si>
  <si>
    <t>Effekt</t>
  </si>
  <si>
    <t>Maßnahmen</t>
  </si>
  <si>
    <t>Tragweite</t>
  </si>
  <si>
    <t>Entscheidungen werden unnötig diskutiert und ziehen sich in die Länge oder können ggf. nicht umgesetzt werden</t>
  </si>
  <si>
    <t>Für jede zu treffende Entscheidung einen Plan B bereithalten, kritische Punkte überdenken und positive Seiten stärker herausheben.</t>
  </si>
  <si>
    <t>Arbeitspakete bleiben liegen oder benötigen signifikant länger.</t>
  </si>
  <si>
    <t>Entscheidungen können ggf. nicht getroffen werden</t>
  </si>
  <si>
    <t>Aufträge können nicht vergeben werden, Arbeitspakete können nicht beendet werden oder verzögern sich</t>
  </si>
  <si>
    <t>Externe Projektpartner fallen aus</t>
  </si>
  <si>
    <t>Arbeitspakete werden können nicht beendet werden oder verzögern sich signifikant</t>
  </si>
  <si>
    <t>Vertragsstrafen aushandeln sowie Plan B für Beschaffung &amp; Ausweichdienstleister anlegen</t>
  </si>
  <si>
    <t>Lieferzeiten verzögern sich</t>
  </si>
  <si>
    <t>Arbeitspkete werden können nicht beendet werden oder verzögern sich signifikant</t>
  </si>
  <si>
    <t>Puffer im Projektplan einbauen</t>
  </si>
  <si>
    <t>Projektmitarbeiter fallen aus, z.B. Krankheit oder Urlaub</t>
  </si>
  <si>
    <t>Urlaubsanträge für den Projektzeitraum vor Projektbeginn einfordern, Ersatzmitarbeiter im Stand-By halten und vorher externe Dienstleister recherchieren</t>
  </si>
  <si>
    <t>Kommunikationsstrukturen werden nicht eingehalten</t>
  </si>
  <si>
    <t>Infomationen kommen verfälscht, nicht rechtzeitig oder nicht bei den richtigen Personen an</t>
  </si>
  <si>
    <t>Aufgabenpakete dauern länger als erwartet</t>
  </si>
  <si>
    <t>Projektplanung muss laufend angepasst werden, ggf. getroffene Absprachen müssen korrigiert werden</t>
  </si>
  <si>
    <t>Risikomatrix</t>
  </si>
  <si>
    <t>zu vernachlässigen</t>
  </si>
  <si>
    <t>unkritisch</t>
  </si>
  <si>
    <t>in Bereichen kritisch</t>
  </si>
  <si>
    <t>kritisch</t>
  </si>
  <si>
    <t>projektgefährdend</t>
  </si>
  <si>
    <t>Eintrittswarscheinlichkeit</t>
  </si>
  <si>
    <t>Risiken mit Tragweite</t>
  </si>
  <si>
    <t>#</t>
  </si>
  <si>
    <t>Gesamtrisiko= (GxHxI)</t>
  </si>
  <si>
    <t>Status:</t>
  </si>
  <si>
    <t>Risikoübersicht</t>
  </si>
  <si>
    <t>Der Betriebsrat könnte ein VETO einlegen</t>
  </si>
  <si>
    <t>Pilot</t>
  </si>
  <si>
    <t>Co-Pilot</t>
  </si>
  <si>
    <t>Wahrschein-lichkeit</t>
  </si>
  <si>
    <t>Jutta Wenzl</t>
  </si>
  <si>
    <t>Schaden in K€/Jahr</t>
  </si>
  <si>
    <t>Know-How Träger Verlassen das Unternehmen</t>
  </si>
  <si>
    <t>Gewährleistungkosten bei laufenden Projekten und Umsatzverluste bei neuen Projekten</t>
  </si>
  <si>
    <t>Carlo Fromm</t>
  </si>
  <si>
    <t>Know-How Träger blockieren den Know-How Transfer</t>
  </si>
  <si>
    <t>Know-How Träger verharren in Kurzarbeit</t>
  </si>
  <si>
    <t>Progress (%)
P   D   C  A</t>
  </si>
  <si>
    <t>x</t>
  </si>
  <si>
    <t>Fachabteilung</t>
  </si>
  <si>
    <t>Bereits vor dem planen der Arbeitspakete interne Ressourcen, externe Dienstleister recherchieren welche die Aufgaben übernehmen könnten</t>
  </si>
  <si>
    <t>Wichtigkeit der Aufträge herausstellen und Konsequenzen benennen. Abmahnung Kündigung etc.</t>
  </si>
  <si>
    <t>Tägliches GEMBA Meeting, PDCA und schriftliche Vereinbarungen</t>
  </si>
  <si>
    <t>Ampel</t>
  </si>
  <si>
    <t>Y</t>
  </si>
  <si>
    <r>
      <t xml:space="preserve">Datum/Verantwortlich
</t>
    </r>
    <r>
      <rPr>
        <sz val="10"/>
        <rFont val="Tahoma"/>
        <family val="2"/>
      </rPr>
      <t>Kommentar</t>
    </r>
  </si>
  <si>
    <r>
      <rPr>
        <b/>
        <sz val="10"/>
        <color theme="1"/>
        <rFont val="Arial"/>
        <family val="2"/>
      </rPr>
      <t>2019_08_20_Carlo Fromm</t>
    </r>
    <r>
      <rPr>
        <sz val="10"/>
        <color theme="1"/>
        <rFont val="Arial"/>
        <family val="2"/>
      </rPr>
      <t xml:space="preserve">
Planung in Vorbereitung - Details siehe PDCA</t>
    </r>
  </si>
  <si>
    <r>
      <t xml:space="preserve">FROMM Engineering                       </t>
    </r>
    <r>
      <rPr>
        <sz val="11"/>
        <color theme="1"/>
        <rFont val="Times New Roman"/>
        <family val="1"/>
      </rPr>
      <t xml:space="preserve">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</si>
</sst>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9]d\-mmm;@"/>
  </numFmts>
  <fonts count="3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0" tint="-0.49998474074526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8"/>
      <color indexed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10"/>
      <name val="Tahoma"/>
      <family val="2"/>
    </font>
    <font>
      <b/>
      <sz val="18"/>
      <color rgb="FF005DA2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9" fillId="0" borderId="0" applyFont="0" applyFill="0" applyBorder="0" applyAlignment="0" applyProtection="0"/>
    <xf numFmtId="0" fontId="29" fillId="0" borderId="0"/>
  </cellStyleXfs>
  <cellXfs count="120">
    <xf numFmtId="0" fontId="0" fillId="0" borderId="0" xfId="0"/>
    <xf numFmtId="0" fontId="2" fillId="0" borderId="0" xfId="0" applyFont="1"/>
    <xf numFmtId="0" fontId="2" fillId="4" borderId="0" xfId="0" applyFont="1" applyFill="1"/>
    <xf numFmtId="9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9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4" borderId="0" xfId="0" applyFont="1" applyFill="1"/>
    <xf numFmtId="0" fontId="7" fillId="0" borderId="0" xfId="0" applyFont="1" applyAlignment="1">
      <alignment textRotation="90"/>
    </xf>
    <xf numFmtId="0" fontId="6" fillId="0" borderId="0" xfId="0" applyFont="1" applyAlignment="1">
      <alignment horizontal="center"/>
    </xf>
    <xf numFmtId="0" fontId="12" fillId="0" borderId="0" xfId="1" applyFont="1"/>
    <xf numFmtId="0" fontId="16" fillId="0" borderId="0" xfId="0" applyFont="1" applyProtection="1">
      <protection locked="0"/>
    </xf>
    <xf numFmtId="0" fontId="14" fillId="0" borderId="0" xfId="0" applyFont="1"/>
    <xf numFmtId="0" fontId="17" fillId="0" borderId="0" xfId="0" applyFont="1" applyProtection="1">
      <protection locked="0"/>
    </xf>
    <xf numFmtId="0" fontId="14" fillId="0" borderId="0" xfId="0" applyFont="1" applyAlignment="1">
      <alignment horizontal="center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vertical="center" wrapText="1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vertical="center" wrapText="1"/>
      <protection locked="0"/>
    </xf>
    <xf numFmtId="0" fontId="21" fillId="0" borderId="32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4" fillId="0" borderId="32" xfId="1" applyFont="1" applyBorder="1" applyAlignment="1">
      <alignment horizontal="center"/>
    </xf>
    <xf numFmtId="0" fontId="26" fillId="0" borderId="34" xfId="3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6" fillId="0" borderId="39" xfId="1" applyFont="1" applyBorder="1" applyAlignment="1">
      <alignment horizontal="left" vertical="center"/>
    </xf>
    <xf numFmtId="0" fontId="20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26" fillId="0" borderId="41" xfId="1" applyFont="1" applyBorder="1" applyAlignment="1">
      <alignment horizontal="left" vertical="center"/>
    </xf>
    <xf numFmtId="0" fontId="26" fillId="0" borderId="42" xfId="1" applyFont="1" applyBorder="1" applyAlignment="1">
      <alignment horizontal="left" vertical="center"/>
    </xf>
    <xf numFmtId="0" fontId="21" fillId="0" borderId="43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 applyProtection="1">
      <alignment vertical="center" wrapText="1"/>
      <protection locked="0"/>
    </xf>
    <xf numFmtId="0" fontId="21" fillId="0" borderId="34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6" fillId="0" borderId="45" xfId="3" applyFont="1" applyBorder="1" applyAlignment="1">
      <alignment horizontal="center" vertical="center" wrapText="1"/>
    </xf>
    <xf numFmtId="0" fontId="26" fillId="0" borderId="46" xfId="3" applyFont="1" applyBorder="1" applyAlignment="1">
      <alignment horizontal="center" vertical="center" wrapText="1"/>
    </xf>
    <xf numFmtId="0" fontId="12" fillId="0" borderId="23" xfId="1" applyFont="1" applyBorder="1"/>
    <xf numFmtId="0" fontId="12" fillId="0" borderId="26" xfId="1" applyFont="1" applyBorder="1"/>
    <xf numFmtId="0" fontId="10" fillId="0" borderId="36" xfId="1" applyFont="1" applyBorder="1" applyAlignment="1">
      <alignment horizontal="left"/>
    </xf>
    <xf numFmtId="14" fontId="10" fillId="0" borderId="36" xfId="1" applyNumberFormat="1" applyFont="1" applyBorder="1" applyAlignment="1">
      <alignment horizontal="left"/>
    </xf>
    <xf numFmtId="0" fontId="15" fillId="0" borderId="36" xfId="1" applyFont="1" applyBorder="1" applyAlignment="1">
      <alignment horizontal="center"/>
    </xf>
    <xf numFmtId="0" fontId="15" fillId="0" borderId="36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wrapText="1"/>
    </xf>
    <xf numFmtId="0" fontId="9" fillId="0" borderId="36" xfId="0" applyFont="1" applyBorder="1" applyAlignment="1">
      <alignment horizontal="left" wrapText="1"/>
    </xf>
    <xf numFmtId="0" fontId="12" fillId="0" borderId="36" xfId="1" applyFont="1" applyBorder="1"/>
    <xf numFmtId="0" fontId="12" fillId="0" borderId="38" xfId="1" applyFont="1" applyBorder="1"/>
    <xf numFmtId="0" fontId="21" fillId="0" borderId="30" xfId="0" applyFont="1" applyBorder="1" applyAlignment="1" applyProtection="1">
      <alignment horizontal="left" vertical="top" wrapText="1"/>
      <protection locked="0"/>
    </xf>
    <xf numFmtId="0" fontId="21" fillId="0" borderId="33" xfId="0" applyFont="1" applyBorder="1" applyAlignment="1" applyProtection="1">
      <alignment horizontal="left" vertical="top" wrapText="1"/>
      <protection locked="0"/>
    </xf>
    <xf numFmtId="9" fontId="17" fillId="4" borderId="39" xfId="0" applyNumberFormat="1" applyFont="1" applyFill="1" applyBorder="1" applyAlignment="1" applyProtection="1">
      <alignment horizontal="center" vertical="center"/>
      <protection locked="0"/>
    </xf>
    <xf numFmtId="0" fontId="17" fillId="4" borderId="44" xfId="0" applyFont="1" applyFill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9" fontId="17" fillId="4" borderId="29" xfId="0" applyNumberFormat="1" applyFont="1" applyFill="1" applyBorder="1" applyAlignment="1" applyProtection="1">
      <alignment horizontal="center" vertical="center"/>
      <protection locked="0"/>
    </xf>
    <xf numFmtId="9" fontId="17" fillId="4" borderId="31" xfId="0" applyNumberFormat="1" applyFont="1" applyFill="1" applyBorder="1" applyAlignment="1" applyProtection="1">
      <alignment horizontal="center" vertical="center"/>
      <protection locked="0"/>
    </xf>
    <xf numFmtId="0" fontId="17" fillId="4" borderId="32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27" fillId="4" borderId="19" xfId="0" applyFont="1" applyFill="1" applyBorder="1" applyAlignment="1">
      <alignment horizontal="center" vertical="top" wrapText="1"/>
    </xf>
    <xf numFmtId="0" fontId="27" fillId="4" borderId="37" xfId="0" applyFont="1" applyFill="1" applyBorder="1" applyAlignment="1">
      <alignment horizontal="center" vertical="top" wrapText="1"/>
    </xf>
    <xf numFmtId="165" fontId="23" fillId="4" borderId="19" xfId="1" applyNumberFormat="1" applyFont="1" applyFill="1" applyBorder="1" applyAlignment="1">
      <alignment horizontal="center" vertical="center" wrapText="1"/>
    </xf>
    <xf numFmtId="165" fontId="23" fillId="4" borderId="21" xfId="1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left"/>
    </xf>
    <xf numFmtId="0" fontId="13" fillId="0" borderId="23" xfId="1" applyFont="1" applyBorder="1" applyAlignment="1">
      <alignment horizontal="left" wrapText="1"/>
    </xf>
    <xf numFmtId="0" fontId="9" fillId="0" borderId="23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9" fontId="20" fillId="0" borderId="19" xfId="0" applyNumberFormat="1" applyFont="1" applyBorder="1" applyAlignment="1" applyProtection="1">
      <alignment horizontal="center" vertical="center" wrapText="1"/>
      <protection locked="0"/>
    </xf>
    <xf numFmtId="9" fontId="20" fillId="0" borderId="21" xfId="0" applyNumberFormat="1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164" fontId="20" fillId="0" borderId="19" xfId="0" applyNumberFormat="1" applyFont="1" applyBorder="1" applyAlignment="1" applyProtection="1">
      <alignment horizontal="center" vertical="center" wrapText="1"/>
      <protection locked="0"/>
    </xf>
    <xf numFmtId="164" fontId="20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4" borderId="24" xfId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9" fillId="0" borderId="22" xfId="1" applyFont="1" applyBorder="1"/>
    <xf numFmtId="0" fontId="9" fillId="0" borderId="27" xfId="1" applyFont="1" applyBorder="1"/>
    <xf numFmtId="0" fontId="9" fillId="0" borderId="35" xfId="1" applyFont="1" applyBorder="1"/>
    <xf numFmtId="0" fontId="20" fillId="0" borderId="27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0" xfId="0" applyFont="1"/>
    <xf numFmtId="0" fontId="20" fillId="0" borderId="22" xfId="0" applyFont="1" applyBorder="1" applyAlignment="1" applyProtection="1">
      <alignment horizontal="center"/>
      <protection locked="0"/>
    </xf>
  </cellXfs>
  <cellStyles count="4">
    <cellStyle name="Normal 2" xfId="3" xr:uid="{0EBD8ABE-2B62-4624-985F-629CB47F5CFF}"/>
    <cellStyle name="Normal_Action Plan SMQ MAHLE Farplas v.3" xfId="1" xr:uid="{FACA3D02-1A4F-4257-9411-2AAE609903A9}"/>
    <cellStyle name="Prozent 2" xfId="2" xr:uid="{5BD1255F-F71B-4B1A-97D0-0314021D17FB}"/>
    <cellStyle name="Standard" xfId="0" builtinId="0"/>
  </cellStyles>
  <dxfs count="7">
    <dxf>
      <font>
        <condense val="0"/>
        <extend val="0"/>
        <color indexed="8"/>
      </font>
      <fill>
        <patternFill>
          <bgColor rgb="FF00B05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strike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00B05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strike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Eintrittswahrscheinlichkeit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[1]Risikomatrix!$A$3:$A$22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cat>
          <c:val>
            <c:numRef>
              <c:f>[1]Risikomatrix!$B$3:$B$22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6-4B87-AED5-40D224F4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75744"/>
        <c:axId val="185576304"/>
      </c:barChart>
      <c:catAx>
        <c:axId val="1855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576304"/>
        <c:crosses val="autoZero"/>
        <c:auto val="1"/>
        <c:lblAlgn val="ctr"/>
        <c:lblOffset val="100"/>
        <c:noMultiLvlLbl val="0"/>
      </c:catAx>
      <c:valAx>
        <c:axId val="185576304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5757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Tragweite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Tragweite</c:v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4F-4234-81F9-DF1C4CC014F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4F-4234-81F9-DF1C4CC014F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4F-4234-81F9-DF1C4CC014F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4F-4234-81F9-DF1C4CC014F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4F-4234-81F9-DF1C4CC014F1}"/>
              </c:ext>
            </c:extLst>
          </c:dPt>
          <c:cat>
            <c:numRef>
              <c:f>[1]Risikomatrix!$D$3:$D$7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[1]Risikomatrix!$E$3:$E$7</c:f>
              <c:numCache>
                <c:formatCode>General</c:formatCode>
                <c:ptCount val="5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57-4D7A-80B8-0CABD37A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578544"/>
        <c:axId val="185579104"/>
      </c:barChart>
      <c:catAx>
        <c:axId val="1855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579104"/>
        <c:crosses val="autoZero"/>
        <c:auto val="1"/>
        <c:lblAlgn val="ctr"/>
        <c:lblOffset val="100"/>
        <c:noMultiLvlLbl val="0"/>
      </c:catAx>
      <c:valAx>
        <c:axId val="185579104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578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56125</xdr:colOff>
      <xdr:row>24</xdr:row>
      <xdr:rowOff>136574</xdr:rowOff>
    </xdr:from>
    <xdr:to>
      <xdr:col>8</xdr:col>
      <xdr:colOff>82794</xdr:colOff>
      <xdr:row>40</xdr:row>
      <xdr:rowOff>251753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B68A720-B483-4DA3-B102-BDB109975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512007</xdr:colOff>
      <xdr:row>24</xdr:row>
      <xdr:rowOff>220540</xdr:rowOff>
    </xdr:from>
    <xdr:to>
      <xdr:col>15</xdr:col>
      <xdr:colOff>502482</xdr:colOff>
      <xdr:row>40</xdr:row>
      <xdr:rowOff>246184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FDA0ADE-DFBE-4802-BFFE-962848B42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d2915ef68860eac/00_KRAUSS_MAFFEI/AKTIONSPLAN/RISIKOMANAGEMENT/2019_08_22_RISIKOMANAG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klärung &amp; Schutz"/>
      <sheetName val="Einordnung"/>
      <sheetName val="Risikoübersicht"/>
      <sheetName val="Risikomatrix"/>
    </sheetNames>
    <sheetDataSet>
      <sheetData sheetId="0"/>
      <sheetData sheetId="1"/>
      <sheetData sheetId="2"/>
      <sheetData sheetId="3">
        <row r="3">
          <cell r="A3">
            <v>0.05</v>
          </cell>
          <cell r="B3">
            <v>2</v>
          </cell>
          <cell r="D3">
            <v>1</v>
          </cell>
          <cell r="E3">
            <v>9</v>
          </cell>
        </row>
        <row r="4">
          <cell r="A4">
            <v>0.1</v>
          </cell>
          <cell r="B4">
            <v>3</v>
          </cell>
          <cell r="D4">
            <v>2</v>
          </cell>
          <cell r="E4">
            <v>5</v>
          </cell>
        </row>
        <row r="5">
          <cell r="A5">
            <v>0.15</v>
          </cell>
          <cell r="B5">
            <v>0</v>
          </cell>
          <cell r="D5">
            <v>3</v>
          </cell>
          <cell r="E5">
            <v>6</v>
          </cell>
        </row>
        <row r="6">
          <cell r="A6">
            <v>0.2</v>
          </cell>
          <cell r="B6">
            <v>4</v>
          </cell>
          <cell r="D6">
            <v>4</v>
          </cell>
          <cell r="E6">
            <v>2</v>
          </cell>
        </row>
        <row r="7">
          <cell r="A7">
            <v>0.25</v>
          </cell>
          <cell r="B7">
            <v>0</v>
          </cell>
          <cell r="D7">
            <v>5</v>
          </cell>
          <cell r="E7">
            <v>1</v>
          </cell>
        </row>
        <row r="8">
          <cell r="A8">
            <v>0.3</v>
          </cell>
          <cell r="B8">
            <v>5</v>
          </cell>
        </row>
        <row r="9">
          <cell r="A9">
            <v>0.35</v>
          </cell>
          <cell r="B9">
            <v>0</v>
          </cell>
        </row>
        <row r="10">
          <cell r="A10">
            <v>0.4</v>
          </cell>
          <cell r="B10">
            <v>1</v>
          </cell>
        </row>
        <row r="11">
          <cell r="A11">
            <v>0.45</v>
          </cell>
          <cell r="B11">
            <v>0</v>
          </cell>
        </row>
        <row r="12">
          <cell r="A12">
            <v>0.5</v>
          </cell>
          <cell r="B12">
            <v>2</v>
          </cell>
        </row>
        <row r="13">
          <cell r="A13">
            <v>0.55000000000000004</v>
          </cell>
          <cell r="B13">
            <v>0</v>
          </cell>
        </row>
        <row r="14">
          <cell r="A14">
            <v>0.6</v>
          </cell>
          <cell r="B14">
            <v>2</v>
          </cell>
        </row>
        <row r="15">
          <cell r="A15">
            <v>0.65</v>
          </cell>
          <cell r="B15">
            <v>0</v>
          </cell>
        </row>
        <row r="16">
          <cell r="A16">
            <v>0.7</v>
          </cell>
          <cell r="B16">
            <v>1</v>
          </cell>
        </row>
        <row r="17">
          <cell r="A17">
            <v>0.75</v>
          </cell>
          <cell r="B17">
            <v>0</v>
          </cell>
        </row>
        <row r="18">
          <cell r="A18">
            <v>0.8</v>
          </cell>
          <cell r="B18">
            <v>3</v>
          </cell>
        </row>
        <row r="19">
          <cell r="A19">
            <v>0.85</v>
          </cell>
          <cell r="B19">
            <v>0</v>
          </cell>
        </row>
        <row r="20">
          <cell r="A20">
            <v>0.9</v>
          </cell>
          <cell r="B20">
            <v>0</v>
          </cell>
        </row>
        <row r="21">
          <cell r="A21">
            <v>0.95</v>
          </cell>
          <cell r="B21">
            <v>0</v>
          </cell>
        </row>
        <row r="22">
          <cell r="A22">
            <v>1</v>
          </cell>
          <cell r="B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771E-03D3-42A7-97B9-18398C497664}">
  <dimension ref="A1:T15"/>
  <sheetViews>
    <sheetView tabSelected="1" zoomScaleNormal="100" workbookViewId="0">
      <selection activeCell="T2" sqref="T2"/>
    </sheetView>
  </sheetViews>
  <sheetFormatPr baseColWidth="10" defaultRowHeight="13.8" x14ac:dyDescent="0.25"/>
  <cols>
    <col min="1" max="1" width="2.6640625" style="118" customWidth="1"/>
    <col min="2" max="2" width="2.6640625" style="118" bestFit="1" customWidth="1"/>
    <col min="3" max="3" width="29" style="27" bestFit="1" customWidth="1"/>
    <col min="4" max="4" width="27.21875" style="27" bestFit="1" customWidth="1"/>
    <col min="5" max="5" width="12.21875" style="27" customWidth="1"/>
    <col min="6" max="6" width="14.33203125" style="27" bestFit="1" customWidth="1"/>
    <col min="7" max="7" width="11.77734375" style="27" customWidth="1"/>
    <col min="8" max="8" width="11.5546875" style="27"/>
    <col min="9" max="9" width="12.44140625" style="27" customWidth="1"/>
    <col min="10" max="10" width="12.5546875" style="29" customWidth="1"/>
    <col min="11" max="11" width="46.6640625" style="27" customWidth="1"/>
    <col min="12" max="14" width="2.33203125" style="29" bestFit="1" customWidth="1"/>
    <col min="15" max="15" width="3.109375" style="27" bestFit="1" customWidth="1"/>
    <col min="16" max="16" width="11.5546875" style="27"/>
    <col min="17" max="17" width="26.88671875" style="27" customWidth="1"/>
    <col min="18" max="16384" width="11.5546875" style="27"/>
  </cols>
  <sheetData>
    <row r="1" spans="1:20" ht="14.4" thickBot="1" x14ac:dyDescent="0.3"/>
    <row r="2" spans="1:20" s="25" customFormat="1" ht="13.5" customHeight="1" x14ac:dyDescent="0.3">
      <c r="A2" s="112"/>
      <c r="B2" s="112"/>
      <c r="C2" s="85"/>
      <c r="D2" s="85"/>
      <c r="E2" s="86"/>
      <c r="F2" s="86"/>
      <c r="G2" s="86"/>
      <c r="H2" s="86"/>
      <c r="I2" s="86"/>
      <c r="J2" s="87"/>
      <c r="K2" s="88"/>
      <c r="L2" s="88"/>
      <c r="M2" s="61"/>
      <c r="N2" s="61"/>
      <c r="O2" s="61"/>
      <c r="P2" s="61"/>
      <c r="Q2" s="62"/>
    </row>
    <row r="3" spans="1:20" s="25" customFormat="1" ht="22.8" customHeight="1" x14ac:dyDescent="0.25">
      <c r="A3" s="113"/>
      <c r="B3" s="113"/>
      <c r="C3" s="84" t="s">
        <v>32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110" t="s">
        <v>54</v>
      </c>
      <c r="Q3" s="111"/>
    </row>
    <row r="4" spans="1:20" s="25" customFormat="1" ht="11.25" customHeight="1" thickBot="1" x14ac:dyDescent="0.3">
      <c r="A4" s="114"/>
      <c r="B4" s="114"/>
      <c r="C4" s="63" t="s">
        <v>31</v>
      </c>
      <c r="D4" s="64">
        <f ca="1">TODAY()</f>
        <v>43700</v>
      </c>
      <c r="E4" s="65"/>
      <c r="F4" s="65"/>
      <c r="G4" s="66"/>
      <c r="H4" s="66"/>
      <c r="I4" s="67"/>
      <c r="J4" s="67"/>
      <c r="K4" s="68"/>
      <c r="L4" s="67"/>
      <c r="M4" s="67"/>
      <c r="N4" s="67"/>
      <c r="O4" s="67"/>
      <c r="P4" s="69"/>
      <c r="Q4" s="70"/>
    </row>
    <row r="5" spans="1:20" s="28" customFormat="1" ht="27" customHeight="1" x14ac:dyDescent="0.25">
      <c r="A5" s="119"/>
      <c r="B5" s="119" t="s">
        <v>29</v>
      </c>
      <c r="C5" s="89" t="s">
        <v>0</v>
      </c>
      <c r="D5" s="91" t="s">
        <v>1</v>
      </c>
      <c r="E5" s="93" t="s">
        <v>34</v>
      </c>
      <c r="F5" s="95" t="s">
        <v>35</v>
      </c>
      <c r="G5" s="97" t="s">
        <v>36</v>
      </c>
      <c r="H5" s="93" t="s">
        <v>3</v>
      </c>
      <c r="I5" s="100" t="s">
        <v>38</v>
      </c>
      <c r="J5" s="100" t="s">
        <v>30</v>
      </c>
      <c r="K5" s="89" t="s">
        <v>2</v>
      </c>
      <c r="L5" s="102" t="s">
        <v>44</v>
      </c>
      <c r="M5" s="102"/>
      <c r="N5" s="102"/>
      <c r="O5" s="102"/>
      <c r="P5" s="80" t="s">
        <v>50</v>
      </c>
      <c r="Q5" s="82" t="s">
        <v>52</v>
      </c>
    </row>
    <row r="6" spans="1:20" s="28" customFormat="1" ht="12" customHeight="1" thickBot="1" x14ac:dyDescent="0.25">
      <c r="A6" s="115"/>
      <c r="B6" s="115"/>
      <c r="C6" s="90"/>
      <c r="D6" s="92"/>
      <c r="E6" s="94"/>
      <c r="F6" s="96"/>
      <c r="G6" s="98"/>
      <c r="H6" s="99"/>
      <c r="I6" s="101"/>
      <c r="J6" s="101"/>
      <c r="K6" s="90"/>
      <c r="L6" s="45">
        <v>25</v>
      </c>
      <c r="M6" s="42">
        <v>50</v>
      </c>
      <c r="N6" s="42">
        <v>75</v>
      </c>
      <c r="O6" s="44">
        <v>100</v>
      </c>
      <c r="P6" s="81"/>
      <c r="Q6" s="83"/>
      <c r="T6" s="109"/>
    </row>
    <row r="7" spans="1:20" s="26" customFormat="1" ht="52.8" x14ac:dyDescent="0.2">
      <c r="A7" s="116"/>
      <c r="B7" s="116">
        <v>1</v>
      </c>
      <c r="C7" s="40" t="s">
        <v>33</v>
      </c>
      <c r="D7" s="40" t="s">
        <v>4</v>
      </c>
      <c r="E7" s="41" t="s">
        <v>41</v>
      </c>
      <c r="F7" s="53" t="s">
        <v>37</v>
      </c>
      <c r="G7" s="73">
        <v>0.8</v>
      </c>
      <c r="H7" s="74">
        <v>4</v>
      </c>
      <c r="I7" s="75">
        <v>2000</v>
      </c>
      <c r="J7" s="56">
        <f>G7*H7*I7</f>
        <v>6400</v>
      </c>
      <c r="K7" s="51" t="s">
        <v>5</v>
      </c>
      <c r="L7" s="46" t="s">
        <v>45</v>
      </c>
      <c r="M7" s="47"/>
      <c r="N7" s="47"/>
      <c r="O7" s="48"/>
      <c r="P7" s="59" t="s">
        <v>51</v>
      </c>
      <c r="Q7" s="71" t="s">
        <v>53</v>
      </c>
    </row>
    <row r="8" spans="1:20" s="26" customFormat="1" ht="52.8" x14ac:dyDescent="0.2">
      <c r="A8" s="116"/>
      <c r="B8" s="116">
        <v>2</v>
      </c>
      <c r="C8" s="32" t="s">
        <v>39</v>
      </c>
      <c r="D8" s="32" t="s">
        <v>40</v>
      </c>
      <c r="E8" s="33" t="s">
        <v>41</v>
      </c>
      <c r="F8" s="54" t="s">
        <v>46</v>
      </c>
      <c r="G8" s="76">
        <v>1</v>
      </c>
      <c r="H8" s="30">
        <v>4</v>
      </c>
      <c r="I8" s="31">
        <v>1000</v>
      </c>
      <c r="J8" s="57">
        <f t="shared" ref="J8:J15" si="0">G8*H8*I8</f>
        <v>4000</v>
      </c>
      <c r="K8" s="51" t="s">
        <v>47</v>
      </c>
      <c r="L8" s="49" t="s">
        <v>45</v>
      </c>
      <c r="M8" s="35"/>
      <c r="N8" s="35"/>
      <c r="O8" s="34"/>
      <c r="P8" s="43" t="s">
        <v>51</v>
      </c>
      <c r="Q8" s="71" t="s">
        <v>53</v>
      </c>
    </row>
    <row r="9" spans="1:20" s="26" customFormat="1" ht="39.6" x14ac:dyDescent="0.2">
      <c r="A9" s="116"/>
      <c r="B9" s="116">
        <v>3</v>
      </c>
      <c r="C9" s="32" t="s">
        <v>42</v>
      </c>
      <c r="D9" s="32" t="s">
        <v>7</v>
      </c>
      <c r="E9" s="33" t="s">
        <v>41</v>
      </c>
      <c r="F9" s="54" t="s">
        <v>46</v>
      </c>
      <c r="G9" s="76">
        <v>0.8</v>
      </c>
      <c r="H9" s="30">
        <v>4</v>
      </c>
      <c r="I9" s="31">
        <v>500</v>
      </c>
      <c r="J9" s="57">
        <f t="shared" si="0"/>
        <v>1600</v>
      </c>
      <c r="K9" s="51" t="s">
        <v>47</v>
      </c>
      <c r="L9" s="49" t="s">
        <v>45</v>
      </c>
      <c r="M9" s="35"/>
      <c r="N9" s="35"/>
      <c r="O9" s="34"/>
      <c r="P9" s="43" t="s">
        <v>51</v>
      </c>
      <c r="Q9" s="71" t="s">
        <v>53</v>
      </c>
    </row>
    <row r="10" spans="1:20" s="26" customFormat="1" ht="52.8" x14ac:dyDescent="0.2">
      <c r="A10" s="116"/>
      <c r="B10" s="116">
        <v>4</v>
      </c>
      <c r="C10" s="32" t="s">
        <v>43</v>
      </c>
      <c r="D10" s="32" t="s">
        <v>8</v>
      </c>
      <c r="E10" s="33" t="s">
        <v>41</v>
      </c>
      <c r="F10" s="54" t="s">
        <v>46</v>
      </c>
      <c r="G10" s="76">
        <v>0.2</v>
      </c>
      <c r="H10" s="30">
        <v>4</v>
      </c>
      <c r="I10" s="31">
        <v>250</v>
      </c>
      <c r="J10" s="57">
        <f t="shared" si="0"/>
        <v>200</v>
      </c>
      <c r="K10" s="51" t="s">
        <v>48</v>
      </c>
      <c r="L10" s="49" t="s">
        <v>45</v>
      </c>
      <c r="M10" s="35"/>
      <c r="N10" s="35"/>
      <c r="O10" s="34"/>
      <c r="P10" s="43" t="s">
        <v>51</v>
      </c>
      <c r="Q10" s="71" t="s">
        <v>53</v>
      </c>
    </row>
    <row r="11" spans="1:20" s="26" customFormat="1" ht="39.6" x14ac:dyDescent="0.2">
      <c r="A11" s="116"/>
      <c r="B11" s="116">
        <v>5</v>
      </c>
      <c r="C11" s="32" t="s">
        <v>9</v>
      </c>
      <c r="D11" s="32" t="s">
        <v>10</v>
      </c>
      <c r="E11" s="33" t="s">
        <v>41</v>
      </c>
      <c r="F11" s="54" t="s">
        <v>46</v>
      </c>
      <c r="G11" s="76">
        <v>0.3</v>
      </c>
      <c r="H11" s="30">
        <v>3</v>
      </c>
      <c r="I11" s="31">
        <v>200</v>
      </c>
      <c r="J11" s="57">
        <f t="shared" si="0"/>
        <v>179.99999999999997</v>
      </c>
      <c r="K11" s="51" t="s">
        <v>11</v>
      </c>
      <c r="L11" s="49" t="s">
        <v>45</v>
      </c>
      <c r="M11" s="35"/>
      <c r="N11" s="35"/>
      <c r="O11" s="34"/>
      <c r="P11" s="43" t="s">
        <v>51</v>
      </c>
      <c r="Q11" s="71" t="s">
        <v>53</v>
      </c>
    </row>
    <row r="12" spans="1:20" s="26" customFormat="1" ht="39.6" x14ac:dyDescent="0.2">
      <c r="A12" s="116"/>
      <c r="B12" s="116">
        <v>6</v>
      </c>
      <c r="C12" s="32" t="s">
        <v>12</v>
      </c>
      <c r="D12" s="32" t="s">
        <v>13</v>
      </c>
      <c r="E12" s="33" t="s">
        <v>41</v>
      </c>
      <c r="F12" s="54" t="s">
        <v>46</v>
      </c>
      <c r="G12" s="76">
        <v>0.05</v>
      </c>
      <c r="H12" s="30">
        <v>3</v>
      </c>
      <c r="I12" s="31">
        <v>100</v>
      </c>
      <c r="J12" s="57">
        <f t="shared" si="0"/>
        <v>15.000000000000002</v>
      </c>
      <c r="K12" s="51" t="s">
        <v>14</v>
      </c>
      <c r="L12" s="49" t="s">
        <v>45</v>
      </c>
      <c r="M12" s="35"/>
      <c r="N12" s="35"/>
      <c r="O12" s="34"/>
      <c r="P12" s="43" t="s">
        <v>51</v>
      </c>
      <c r="Q12" s="71" t="s">
        <v>53</v>
      </c>
    </row>
    <row r="13" spans="1:20" s="26" customFormat="1" ht="52.8" x14ac:dyDescent="0.2">
      <c r="A13" s="116"/>
      <c r="B13" s="116">
        <v>7</v>
      </c>
      <c r="C13" s="32" t="s">
        <v>15</v>
      </c>
      <c r="D13" s="32" t="s">
        <v>6</v>
      </c>
      <c r="E13" s="33" t="s">
        <v>41</v>
      </c>
      <c r="F13" s="54" t="s">
        <v>46</v>
      </c>
      <c r="G13" s="76">
        <v>0.1</v>
      </c>
      <c r="H13" s="30">
        <v>3</v>
      </c>
      <c r="I13" s="31">
        <v>100</v>
      </c>
      <c r="J13" s="57">
        <f t="shared" si="0"/>
        <v>30.000000000000004</v>
      </c>
      <c r="K13" s="51" t="s">
        <v>16</v>
      </c>
      <c r="L13" s="49" t="s">
        <v>45</v>
      </c>
      <c r="M13" s="35"/>
      <c r="N13" s="35"/>
      <c r="O13" s="34"/>
      <c r="P13" s="43" t="s">
        <v>51</v>
      </c>
      <c r="Q13" s="71" t="s">
        <v>53</v>
      </c>
    </row>
    <row r="14" spans="1:20" s="26" customFormat="1" ht="52.8" x14ac:dyDescent="0.2">
      <c r="A14" s="116"/>
      <c r="B14" s="116">
        <v>8</v>
      </c>
      <c r="C14" s="32" t="s">
        <v>17</v>
      </c>
      <c r="D14" s="32" t="s">
        <v>18</v>
      </c>
      <c r="E14" s="33" t="s">
        <v>41</v>
      </c>
      <c r="F14" s="54" t="s">
        <v>46</v>
      </c>
      <c r="G14" s="76">
        <v>0.6</v>
      </c>
      <c r="H14" s="30">
        <v>3</v>
      </c>
      <c r="I14" s="31">
        <v>50</v>
      </c>
      <c r="J14" s="57">
        <f t="shared" si="0"/>
        <v>89.999999999999986</v>
      </c>
      <c r="K14" s="51" t="s">
        <v>49</v>
      </c>
      <c r="L14" s="49" t="s">
        <v>45</v>
      </c>
      <c r="M14" s="35"/>
      <c r="N14" s="35"/>
      <c r="O14" s="34"/>
      <c r="P14" s="43" t="s">
        <v>51</v>
      </c>
      <c r="Q14" s="71" t="s">
        <v>53</v>
      </c>
    </row>
    <row r="15" spans="1:20" s="26" customFormat="1" ht="53.4" thickBot="1" x14ac:dyDescent="0.25">
      <c r="A15" s="117"/>
      <c r="B15" s="117">
        <v>9</v>
      </c>
      <c r="C15" s="36" t="s">
        <v>19</v>
      </c>
      <c r="D15" s="36" t="s">
        <v>20</v>
      </c>
      <c r="E15" s="37" t="s">
        <v>41</v>
      </c>
      <c r="F15" s="55" t="s">
        <v>46</v>
      </c>
      <c r="G15" s="77">
        <v>0.3</v>
      </c>
      <c r="H15" s="78">
        <v>3</v>
      </c>
      <c r="I15" s="79">
        <v>100</v>
      </c>
      <c r="J15" s="58">
        <f t="shared" si="0"/>
        <v>89.999999999999986</v>
      </c>
      <c r="K15" s="52" t="s">
        <v>14</v>
      </c>
      <c r="L15" s="50" t="s">
        <v>45</v>
      </c>
      <c r="M15" s="38"/>
      <c r="N15" s="38"/>
      <c r="O15" s="39"/>
      <c r="P15" s="60" t="s">
        <v>51</v>
      </c>
      <c r="Q15" s="72" t="s">
        <v>53</v>
      </c>
    </row>
  </sheetData>
  <mergeCells count="16">
    <mergeCell ref="P5:P6"/>
    <mergeCell ref="Q5:Q6"/>
    <mergeCell ref="C3:O3"/>
    <mergeCell ref="C2:D2"/>
    <mergeCell ref="E2:L2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O5"/>
    <mergeCell ref="P3:Q3"/>
  </mergeCells>
  <conditionalFormatting sqref="I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:I1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:N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:L15">
    <cfRule type="cellIs" dxfId="6" priority="10" operator="equal">
      <formula>"x"</formula>
    </cfRule>
  </conditionalFormatting>
  <conditionalFormatting sqref="J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1:P15 P7:P9">
    <cfRule type="cellIs" dxfId="5" priority="7" stopIfTrue="1" operator="equal">
      <formula>"R"</formula>
    </cfRule>
    <cfRule type="cellIs" dxfId="4" priority="8" stopIfTrue="1" operator="equal">
      <formula>"Y"</formula>
    </cfRule>
    <cfRule type="cellIs" dxfId="3" priority="9" stopIfTrue="1" operator="equal">
      <formula>"G"</formula>
    </cfRule>
  </conditionalFormatting>
  <conditionalFormatting sqref="P10">
    <cfRule type="cellIs" dxfId="2" priority="1" stopIfTrue="1" operator="equal">
      <formula>"R"</formula>
    </cfRule>
    <cfRule type="cellIs" dxfId="1" priority="2" stopIfTrue="1" operator="equal">
      <formula>"Y"</formula>
    </cfRule>
    <cfRule type="cellIs" dxfId="0" priority="3" stopIfTrue="1" operator="equal">
      <formula>"G"</formula>
    </cfRule>
  </conditionalFormatting>
  <conditionalFormatting sqref="H7:H15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:G15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:N15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5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disablePrompts="1" count="1">
    <dataValidation type="list" allowBlank="1" showInputMessage="1" showErrorMessage="1" sqref="P7:P15" xr:uid="{21699DF1-EDF2-499B-949D-E19822462A85}">
      <formula1>"R,Y,G"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7DBD-233B-437C-BEBB-29F9B969F166}">
  <dimension ref="A1:Q39"/>
  <sheetViews>
    <sheetView zoomScale="130" zoomScaleNormal="130" workbookViewId="0">
      <selection activeCell="J15" sqref="J15"/>
    </sheetView>
  </sheetViews>
  <sheetFormatPr baseColWidth="10" defaultRowHeight="20.399999999999999" x14ac:dyDescent="0.35"/>
  <cols>
    <col min="1" max="1" width="14.33203125" style="1" customWidth="1"/>
    <col min="2" max="2" width="14.44140625" style="1" customWidth="1"/>
    <col min="3" max="3" width="11.5546875" style="21"/>
    <col min="4" max="4" width="9.5546875" style="21" customWidth="1"/>
    <col min="5" max="5" width="8.88671875" style="21" customWidth="1"/>
    <col min="6" max="6" width="29.109375" style="21" customWidth="1"/>
    <col min="7" max="16384" width="11.5546875" style="21"/>
  </cols>
  <sheetData>
    <row r="1" spans="1:17" ht="21" x14ac:dyDescent="0.4">
      <c r="A1" s="103" t="s">
        <v>21</v>
      </c>
      <c r="B1" s="103"/>
      <c r="C1" s="103"/>
      <c r="D1" s="103"/>
      <c r="E1" s="103"/>
      <c r="F1" s="103"/>
      <c r="G1" s="103"/>
      <c r="H1" s="103"/>
      <c r="I1" s="103"/>
      <c r="J1" s="103"/>
      <c r="K1" s="19"/>
      <c r="L1" s="20"/>
      <c r="M1" s="20"/>
      <c r="N1" s="20"/>
      <c r="O1" s="20"/>
      <c r="P1" s="20"/>
      <c r="Q1" s="20"/>
    </row>
    <row r="2" spans="1:17" ht="21" thickBot="1" x14ac:dyDescent="0.4">
      <c r="A2" s="104" t="s">
        <v>27</v>
      </c>
      <c r="B2" s="105"/>
      <c r="C2" s="22"/>
      <c r="D2" s="106" t="s">
        <v>28</v>
      </c>
      <c r="E2" s="107"/>
      <c r="F2" s="108"/>
      <c r="G2" s="22"/>
      <c r="H2" s="22"/>
      <c r="I2" s="22"/>
      <c r="J2" s="22"/>
      <c r="L2" s="23"/>
      <c r="M2" s="20"/>
      <c r="N2" s="20"/>
      <c r="O2" s="20"/>
      <c r="P2" s="20"/>
      <c r="Q2" s="20"/>
    </row>
    <row r="3" spans="1:17" ht="19.95" customHeight="1" x14ac:dyDescent="0.35">
      <c r="A3" s="3">
        <v>0.05</v>
      </c>
      <c r="B3" s="4">
        <f>COUNTIF(Risikoübersicht!G:G,5%)</f>
        <v>1</v>
      </c>
      <c r="C3" s="22"/>
      <c r="D3" s="10">
        <v>1</v>
      </c>
      <c r="E3" s="11">
        <f>COUNTIF(Risikoübersicht!H:H,1)</f>
        <v>0</v>
      </c>
      <c r="F3" s="12" t="s">
        <v>22</v>
      </c>
      <c r="G3" s="22"/>
      <c r="H3" s="22"/>
      <c r="I3" s="22"/>
      <c r="J3" s="22"/>
      <c r="K3" s="22"/>
      <c r="L3" s="23"/>
      <c r="M3" s="20"/>
      <c r="N3" s="20"/>
      <c r="O3" s="20"/>
      <c r="P3" s="20"/>
      <c r="Q3" s="20"/>
    </row>
    <row r="4" spans="1:17" ht="19.95" customHeight="1" x14ac:dyDescent="0.4">
      <c r="A4" s="5">
        <v>0.1</v>
      </c>
      <c r="B4" s="6">
        <f>COUNTIF(Risikoübersicht!G:G,10%)</f>
        <v>1</v>
      </c>
      <c r="C4" s="22"/>
      <c r="D4" s="13">
        <v>2</v>
      </c>
      <c r="E4" s="14">
        <f>COUNTIF(Risikoübersicht!H:H,2)</f>
        <v>0</v>
      </c>
      <c r="F4" s="15" t="s">
        <v>23</v>
      </c>
      <c r="G4" s="22"/>
      <c r="H4" s="22"/>
      <c r="I4" s="22"/>
      <c r="J4" s="22"/>
      <c r="K4" s="22"/>
      <c r="L4" s="24"/>
      <c r="M4" s="20"/>
      <c r="N4" s="20"/>
      <c r="O4" s="20"/>
      <c r="P4" s="20"/>
      <c r="Q4" s="20"/>
    </row>
    <row r="5" spans="1:17" ht="19.95" customHeight="1" x14ac:dyDescent="0.4">
      <c r="A5" s="5">
        <v>0.15</v>
      </c>
      <c r="B5" s="6">
        <f>COUNTIF(Risikoübersicht!G:G,15%)</f>
        <v>0</v>
      </c>
      <c r="C5" s="22"/>
      <c r="D5" s="13">
        <v>3</v>
      </c>
      <c r="E5" s="14">
        <f>COUNTIF(Risikoübersicht!H:H,3)</f>
        <v>5</v>
      </c>
      <c r="F5" s="15" t="s">
        <v>24</v>
      </c>
      <c r="G5" s="22"/>
      <c r="H5" s="22"/>
      <c r="I5" s="22"/>
      <c r="J5" s="22"/>
      <c r="K5" s="22"/>
      <c r="L5" s="24"/>
      <c r="M5" s="20"/>
      <c r="N5" s="20"/>
      <c r="O5" s="20"/>
      <c r="P5" s="20"/>
      <c r="Q5" s="20"/>
    </row>
    <row r="6" spans="1:17" ht="19.95" customHeight="1" x14ac:dyDescent="0.4">
      <c r="A6" s="5">
        <v>0.2</v>
      </c>
      <c r="B6" s="6">
        <f>COUNTIF(Risikoübersicht!G:G,20%)</f>
        <v>1</v>
      </c>
      <c r="C6" s="22"/>
      <c r="D6" s="13">
        <v>4</v>
      </c>
      <c r="E6" s="14">
        <f>COUNTIF(Risikoübersicht!H:H,4)</f>
        <v>4</v>
      </c>
      <c r="F6" s="15" t="s">
        <v>25</v>
      </c>
      <c r="G6" s="22"/>
      <c r="H6" s="22"/>
      <c r="I6" s="22"/>
      <c r="J6" s="22"/>
      <c r="K6" s="22"/>
      <c r="L6" s="24"/>
      <c r="M6" s="20"/>
      <c r="N6" s="20"/>
      <c r="O6" s="20"/>
      <c r="P6" s="20"/>
      <c r="Q6" s="20"/>
    </row>
    <row r="7" spans="1:17" ht="19.95" customHeight="1" x14ac:dyDescent="0.4">
      <c r="A7" s="5">
        <v>0.25</v>
      </c>
      <c r="B7" s="6">
        <f>COUNTIF(Risikoübersicht!G:G,25%)</f>
        <v>0</v>
      </c>
      <c r="C7" s="22"/>
      <c r="D7" s="16">
        <v>5</v>
      </c>
      <c r="E7" s="17">
        <f>COUNTIF(Risikoübersicht!H:H,5)</f>
        <v>0</v>
      </c>
      <c r="F7" s="18" t="s">
        <v>26</v>
      </c>
      <c r="G7" s="22"/>
      <c r="H7" s="22"/>
      <c r="I7" s="22"/>
      <c r="J7" s="22"/>
      <c r="K7" s="22"/>
      <c r="L7" s="24"/>
      <c r="M7" s="20"/>
      <c r="N7" s="20"/>
      <c r="O7" s="20"/>
      <c r="P7" s="20"/>
      <c r="Q7" s="20"/>
    </row>
    <row r="8" spans="1:17" ht="19.95" customHeight="1" x14ac:dyDescent="0.4">
      <c r="A8" s="5">
        <v>0.3</v>
      </c>
      <c r="B8" s="6">
        <f>COUNTIF(Risikoübersicht!G:G,30%)</f>
        <v>2</v>
      </c>
      <c r="C8" s="22"/>
      <c r="G8" s="22"/>
      <c r="H8" s="22"/>
      <c r="I8" s="22"/>
      <c r="J8" s="22"/>
      <c r="K8" s="22"/>
      <c r="L8" s="24"/>
      <c r="M8" s="20"/>
      <c r="N8" s="20"/>
      <c r="O8" s="20"/>
      <c r="P8" s="20"/>
      <c r="Q8" s="20"/>
    </row>
    <row r="9" spans="1:17" ht="19.95" customHeight="1" x14ac:dyDescent="0.4">
      <c r="A9" s="5">
        <v>0.35</v>
      </c>
      <c r="B9" s="6">
        <f>COUNTIF(Risikoübersicht!G:G,35%)</f>
        <v>0</v>
      </c>
      <c r="C9" s="22"/>
      <c r="G9" s="22"/>
      <c r="H9" s="22"/>
      <c r="I9" s="22"/>
      <c r="J9" s="22"/>
      <c r="K9" s="22"/>
      <c r="L9" s="24"/>
      <c r="M9" s="20"/>
      <c r="N9" s="20"/>
      <c r="O9" s="20"/>
      <c r="P9" s="20"/>
      <c r="Q9" s="20"/>
    </row>
    <row r="10" spans="1:17" ht="19.95" customHeight="1" x14ac:dyDescent="0.4">
      <c r="A10" s="5">
        <v>0.4</v>
      </c>
      <c r="B10" s="6">
        <f>COUNTIF(Risikoübersicht!G:G,40%)</f>
        <v>0</v>
      </c>
      <c r="C10" s="22"/>
      <c r="G10" s="22"/>
      <c r="H10" s="22"/>
      <c r="I10" s="22"/>
      <c r="J10" s="22"/>
      <c r="K10" s="22"/>
      <c r="L10" s="24"/>
      <c r="M10" s="20"/>
      <c r="N10" s="20"/>
      <c r="O10" s="20"/>
      <c r="P10" s="20"/>
      <c r="Q10" s="20"/>
    </row>
    <row r="11" spans="1:17" ht="19.95" customHeight="1" x14ac:dyDescent="0.4">
      <c r="A11" s="5">
        <v>0.45</v>
      </c>
      <c r="B11" s="6">
        <f>COUNTIF(Risikoübersicht!G:G,45%)</f>
        <v>0</v>
      </c>
      <c r="C11" s="22"/>
      <c r="G11" s="22"/>
      <c r="H11" s="22"/>
      <c r="I11" s="22"/>
      <c r="J11" s="22"/>
      <c r="K11" s="22"/>
      <c r="L11" s="24"/>
      <c r="M11" s="20"/>
      <c r="N11" s="20"/>
      <c r="O11" s="20"/>
      <c r="P11" s="20"/>
      <c r="Q11" s="20"/>
    </row>
    <row r="12" spans="1:17" ht="19.95" customHeight="1" x14ac:dyDescent="0.4">
      <c r="A12" s="5">
        <v>0.5</v>
      </c>
      <c r="B12" s="6">
        <f>COUNTIF(Risikoübersicht!G:G,50%)</f>
        <v>0</v>
      </c>
      <c r="C12" s="22"/>
      <c r="G12" s="22"/>
      <c r="H12" s="22"/>
      <c r="I12" s="22"/>
      <c r="J12" s="22"/>
      <c r="K12" s="22"/>
      <c r="L12" s="24"/>
      <c r="M12" s="20"/>
      <c r="N12" s="20"/>
      <c r="O12" s="20"/>
      <c r="P12" s="20"/>
      <c r="Q12" s="20"/>
    </row>
    <row r="13" spans="1:17" ht="19.95" customHeight="1" x14ac:dyDescent="0.4">
      <c r="A13" s="5">
        <v>0.55000000000000004</v>
      </c>
      <c r="B13" s="6">
        <f>COUNTIF(Risikoübersicht!G:G,55%)</f>
        <v>0</v>
      </c>
      <c r="C13" s="22"/>
      <c r="G13" s="22"/>
      <c r="H13" s="22"/>
      <c r="I13" s="22"/>
      <c r="J13" s="22"/>
      <c r="K13" s="22"/>
      <c r="L13" s="24"/>
      <c r="M13" s="20"/>
      <c r="N13" s="20"/>
      <c r="O13" s="20"/>
      <c r="P13" s="20"/>
      <c r="Q13" s="20"/>
    </row>
    <row r="14" spans="1:17" ht="19.95" customHeight="1" x14ac:dyDescent="0.4">
      <c r="A14" s="5">
        <v>0.6</v>
      </c>
      <c r="B14" s="6">
        <f>COUNTIF(Risikoübersicht!G:G,60%)</f>
        <v>1</v>
      </c>
      <c r="C14" s="22"/>
      <c r="G14" s="22"/>
      <c r="H14" s="22"/>
      <c r="I14" s="22"/>
      <c r="J14" s="22"/>
      <c r="K14" s="22"/>
      <c r="L14" s="24"/>
      <c r="M14" s="20"/>
      <c r="N14" s="20"/>
      <c r="O14" s="20"/>
      <c r="P14" s="20"/>
      <c r="Q14" s="20"/>
    </row>
    <row r="15" spans="1:17" ht="19.95" customHeight="1" x14ac:dyDescent="0.4">
      <c r="A15" s="5">
        <v>0.65</v>
      </c>
      <c r="B15" s="6">
        <f>COUNTIF(Risikoübersicht!G:G,65%)</f>
        <v>0</v>
      </c>
      <c r="C15" s="22"/>
      <c r="G15" s="22"/>
      <c r="H15" s="22"/>
      <c r="I15" s="22"/>
      <c r="J15" s="22"/>
      <c r="K15" s="22"/>
      <c r="L15" s="24"/>
      <c r="M15" s="20"/>
      <c r="N15" s="20"/>
      <c r="O15" s="20"/>
      <c r="P15" s="20"/>
      <c r="Q15" s="20"/>
    </row>
    <row r="16" spans="1:17" ht="19.95" customHeight="1" x14ac:dyDescent="0.4">
      <c r="A16" s="5">
        <v>0.7</v>
      </c>
      <c r="B16" s="6">
        <f>COUNTIF(Risikoübersicht!G:G,70%)</f>
        <v>0</v>
      </c>
      <c r="C16" s="22"/>
      <c r="G16" s="22"/>
      <c r="H16" s="22"/>
      <c r="I16" s="22"/>
      <c r="J16" s="22"/>
      <c r="K16" s="22"/>
      <c r="L16" s="24"/>
      <c r="M16" s="20"/>
      <c r="N16" s="20"/>
      <c r="O16" s="20"/>
      <c r="P16" s="20"/>
      <c r="Q16" s="20"/>
    </row>
    <row r="17" spans="1:17" ht="19.95" customHeight="1" x14ac:dyDescent="0.4">
      <c r="A17" s="5">
        <v>0.75</v>
      </c>
      <c r="B17" s="6">
        <f>COUNTIF(Risikoübersicht!G:G,75%)</f>
        <v>0</v>
      </c>
      <c r="C17" s="22"/>
      <c r="G17" s="22"/>
      <c r="H17" s="22"/>
      <c r="I17" s="22"/>
      <c r="J17" s="22"/>
      <c r="K17" s="22"/>
      <c r="L17" s="24"/>
      <c r="M17" s="20"/>
      <c r="N17" s="20"/>
      <c r="O17" s="20"/>
      <c r="P17" s="20"/>
      <c r="Q17" s="20"/>
    </row>
    <row r="18" spans="1:17" ht="19.95" customHeight="1" x14ac:dyDescent="0.4">
      <c r="A18" s="5">
        <v>0.8</v>
      </c>
      <c r="B18" s="6">
        <f>COUNTIF(Risikoübersicht!G:G,80%)</f>
        <v>2</v>
      </c>
      <c r="C18" s="22"/>
      <c r="G18" s="22"/>
      <c r="H18" s="22"/>
      <c r="I18" s="22"/>
      <c r="J18" s="22"/>
      <c r="K18" s="22"/>
      <c r="L18" s="24"/>
      <c r="M18" s="20"/>
      <c r="N18" s="20"/>
      <c r="O18" s="20"/>
      <c r="P18" s="20"/>
      <c r="Q18" s="20"/>
    </row>
    <row r="19" spans="1:17" ht="19.95" customHeight="1" x14ac:dyDescent="0.4">
      <c r="A19" s="5">
        <v>0.85</v>
      </c>
      <c r="B19" s="6">
        <f>COUNTIF(Risikoübersicht!G:G,85%)</f>
        <v>0</v>
      </c>
      <c r="C19" s="22"/>
      <c r="G19" s="22"/>
      <c r="H19" s="22"/>
      <c r="I19" s="22"/>
      <c r="J19" s="22"/>
      <c r="K19" s="22"/>
      <c r="L19" s="24"/>
      <c r="M19" s="20"/>
      <c r="N19" s="20"/>
      <c r="O19" s="20"/>
      <c r="P19" s="20"/>
      <c r="Q19" s="20"/>
    </row>
    <row r="20" spans="1:17" ht="19.95" customHeight="1" x14ac:dyDescent="0.4">
      <c r="A20" s="5">
        <v>0.9</v>
      </c>
      <c r="B20" s="6">
        <f>COUNTIF(Risikoübersicht!G:G,90%)</f>
        <v>0</v>
      </c>
      <c r="C20" s="22"/>
      <c r="G20" s="22"/>
      <c r="H20" s="22"/>
      <c r="I20" s="22"/>
      <c r="J20" s="22"/>
      <c r="K20" s="22"/>
      <c r="L20" s="24"/>
      <c r="M20" s="20"/>
      <c r="N20" s="20"/>
      <c r="O20" s="20"/>
      <c r="P20" s="20"/>
      <c r="Q20" s="20"/>
    </row>
    <row r="21" spans="1:17" ht="19.95" customHeight="1" x14ac:dyDescent="0.4">
      <c r="A21" s="5">
        <v>0.95</v>
      </c>
      <c r="B21" s="6">
        <f>COUNTIF(Risikoübersicht!G:G,95%)</f>
        <v>0</v>
      </c>
      <c r="C21" s="22"/>
      <c r="G21" s="22"/>
      <c r="H21" s="22"/>
      <c r="I21" s="22"/>
      <c r="J21" s="22"/>
      <c r="K21" s="22"/>
      <c r="L21" s="24"/>
      <c r="M21" s="20"/>
      <c r="N21" s="20"/>
      <c r="O21" s="20"/>
      <c r="P21" s="20"/>
      <c r="Q21" s="20"/>
    </row>
    <row r="22" spans="1:17" ht="19.95" customHeight="1" x14ac:dyDescent="0.4">
      <c r="A22" s="7">
        <v>1</v>
      </c>
      <c r="B22" s="8">
        <f>COUNTIF(Risikoübersicht!G:G,100%)</f>
        <v>1</v>
      </c>
      <c r="C22" s="22"/>
      <c r="G22" s="22"/>
      <c r="H22" s="22"/>
      <c r="I22" s="22"/>
      <c r="J22" s="22"/>
      <c r="K22" s="22"/>
      <c r="L22" s="24"/>
      <c r="M22" s="20"/>
      <c r="N22" s="20"/>
      <c r="O22" s="20"/>
      <c r="P22" s="20"/>
      <c r="Q22" s="20"/>
    </row>
    <row r="23" spans="1:17" ht="21" x14ac:dyDescent="0.4">
      <c r="A23" s="9"/>
      <c r="B23" s="2"/>
      <c r="C23" s="22"/>
      <c r="D23" s="22"/>
      <c r="E23" s="22"/>
      <c r="F23" s="22"/>
      <c r="G23" s="22"/>
      <c r="H23" s="22"/>
      <c r="I23" s="22"/>
      <c r="J23" s="22"/>
      <c r="K23" s="22"/>
      <c r="L23" s="24"/>
      <c r="M23" s="20"/>
      <c r="N23" s="20"/>
      <c r="O23" s="20"/>
      <c r="P23" s="20"/>
      <c r="Q23" s="20"/>
    </row>
    <row r="24" spans="1:17" ht="21" x14ac:dyDescent="0.4">
      <c r="A24" s="9"/>
      <c r="B24" s="2"/>
      <c r="C24" s="22"/>
      <c r="D24" s="22"/>
      <c r="E24" s="22"/>
      <c r="F24" s="22"/>
      <c r="G24" s="22"/>
      <c r="H24" s="22"/>
      <c r="I24" s="22"/>
      <c r="J24" s="22"/>
      <c r="K24" s="22"/>
      <c r="L24" s="20"/>
      <c r="M24" s="24"/>
      <c r="N24" s="24"/>
      <c r="O24" s="24"/>
      <c r="P24" s="24"/>
      <c r="Q24" s="24"/>
    </row>
    <row r="25" spans="1:17" x14ac:dyDescent="0.35">
      <c r="A25" s="9"/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0"/>
      <c r="M25" s="20"/>
      <c r="N25" s="20"/>
      <c r="O25" s="20"/>
      <c r="P25" s="20"/>
      <c r="Q25" s="20"/>
    </row>
    <row r="26" spans="1:17" x14ac:dyDescent="0.35">
      <c r="A26" s="9"/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0"/>
      <c r="M26" s="20"/>
      <c r="N26" s="20"/>
      <c r="O26" s="20"/>
      <c r="P26" s="20"/>
      <c r="Q26" s="20"/>
    </row>
    <row r="27" spans="1:17" x14ac:dyDescent="0.35">
      <c r="A27" s="9"/>
      <c r="B27" s="2"/>
      <c r="C27" s="22"/>
      <c r="D27" s="22"/>
      <c r="E27" s="22"/>
      <c r="F27" s="22"/>
      <c r="G27" s="22"/>
      <c r="H27" s="22"/>
      <c r="I27" s="22"/>
      <c r="J27" s="22"/>
      <c r="K27" s="22"/>
      <c r="L27" s="20"/>
      <c r="M27" s="20"/>
      <c r="N27" s="20"/>
      <c r="O27" s="20"/>
      <c r="P27" s="20"/>
      <c r="Q27" s="20"/>
    </row>
    <row r="28" spans="1:17" x14ac:dyDescent="0.35">
      <c r="A28" s="9"/>
      <c r="B28" s="2"/>
      <c r="C28" s="22"/>
      <c r="D28" s="22"/>
      <c r="E28" s="22"/>
      <c r="F28" s="22"/>
      <c r="G28" s="22"/>
      <c r="H28" s="22"/>
      <c r="I28" s="22"/>
      <c r="J28" s="22"/>
      <c r="K28" s="22"/>
      <c r="L28" s="20"/>
      <c r="M28" s="20"/>
      <c r="N28" s="20"/>
      <c r="O28" s="20"/>
      <c r="P28" s="20"/>
      <c r="Q28" s="20"/>
    </row>
    <row r="29" spans="1:17" x14ac:dyDescent="0.35">
      <c r="A29" s="9"/>
      <c r="B29" s="2"/>
      <c r="C29" s="22"/>
      <c r="D29" s="22"/>
      <c r="E29" s="22"/>
      <c r="F29" s="22"/>
      <c r="G29" s="22"/>
      <c r="H29" s="22"/>
      <c r="I29" s="22"/>
      <c r="J29" s="22"/>
      <c r="K29" s="22"/>
      <c r="L29" s="20"/>
      <c r="M29" s="20"/>
      <c r="N29" s="20"/>
      <c r="O29" s="20"/>
      <c r="P29" s="20"/>
      <c r="Q29" s="20"/>
    </row>
    <row r="30" spans="1:17" x14ac:dyDescent="0.35">
      <c r="A30" s="9"/>
      <c r="B30" s="2"/>
      <c r="C30" s="22"/>
      <c r="D30" s="22"/>
      <c r="E30" s="22"/>
      <c r="F30" s="22"/>
      <c r="G30" s="22"/>
      <c r="H30" s="22"/>
      <c r="I30" s="22"/>
      <c r="J30" s="22"/>
      <c r="K30" s="22"/>
      <c r="L30" s="20"/>
      <c r="M30" s="20"/>
      <c r="N30" s="20"/>
      <c r="O30" s="20"/>
      <c r="P30" s="20"/>
      <c r="Q30" s="20"/>
    </row>
    <row r="31" spans="1:17" x14ac:dyDescent="0.35">
      <c r="A31" s="9"/>
      <c r="B31" s="2"/>
      <c r="C31" s="22"/>
      <c r="D31" s="22"/>
      <c r="E31" s="22"/>
      <c r="F31" s="22"/>
      <c r="G31" s="22"/>
      <c r="H31" s="22"/>
      <c r="I31" s="22"/>
      <c r="J31" s="22"/>
      <c r="K31" s="22"/>
      <c r="L31" s="20"/>
      <c r="M31" s="20"/>
      <c r="N31" s="20"/>
      <c r="O31" s="20"/>
      <c r="P31" s="20"/>
      <c r="Q31" s="20"/>
    </row>
    <row r="32" spans="1:17" x14ac:dyDescent="0.35">
      <c r="A32" s="9"/>
      <c r="B32" s="2"/>
      <c r="C32" s="22"/>
      <c r="D32" s="22"/>
      <c r="E32" s="22"/>
      <c r="F32" s="22"/>
      <c r="G32" s="22"/>
      <c r="H32" s="22"/>
      <c r="I32" s="22"/>
      <c r="J32" s="22"/>
      <c r="K32" s="22"/>
      <c r="L32" s="20"/>
      <c r="M32" s="20"/>
      <c r="N32" s="20"/>
      <c r="O32" s="20"/>
      <c r="P32" s="20"/>
      <c r="Q32" s="20"/>
    </row>
    <row r="33" spans="1:17" x14ac:dyDescent="0.35">
      <c r="A33" s="9"/>
      <c r="B33" s="2"/>
      <c r="C33" s="22"/>
      <c r="D33" s="22"/>
      <c r="E33" s="22"/>
      <c r="F33" s="22"/>
      <c r="G33" s="22"/>
      <c r="H33" s="22"/>
      <c r="I33" s="22"/>
      <c r="J33" s="22"/>
      <c r="K33" s="22"/>
      <c r="L33" s="20"/>
      <c r="M33" s="20"/>
      <c r="N33" s="20"/>
      <c r="O33" s="20"/>
      <c r="P33" s="20"/>
      <c r="Q33" s="20"/>
    </row>
    <row r="34" spans="1:17" x14ac:dyDescent="0.35">
      <c r="A34" s="9"/>
      <c r="B34" s="2"/>
      <c r="C34" s="22"/>
      <c r="D34" s="22"/>
      <c r="E34" s="22"/>
      <c r="F34" s="22"/>
      <c r="G34" s="22"/>
      <c r="H34" s="22"/>
      <c r="I34" s="22"/>
      <c r="J34" s="22"/>
      <c r="K34" s="22"/>
      <c r="L34" s="20"/>
      <c r="M34" s="20"/>
      <c r="N34" s="20"/>
      <c r="O34" s="20"/>
      <c r="P34" s="20"/>
      <c r="Q34" s="20"/>
    </row>
    <row r="35" spans="1:17" x14ac:dyDescent="0.35">
      <c r="A35" s="9"/>
      <c r="B35" s="2"/>
      <c r="C35" s="22"/>
      <c r="D35" s="22"/>
      <c r="E35" s="22"/>
      <c r="F35" s="22"/>
      <c r="G35" s="22"/>
      <c r="H35" s="22"/>
      <c r="I35" s="22"/>
      <c r="J35" s="22"/>
      <c r="K35" s="22"/>
      <c r="L35" s="20"/>
      <c r="M35" s="20"/>
      <c r="N35" s="20"/>
      <c r="O35" s="20"/>
      <c r="P35" s="20"/>
      <c r="Q35" s="20"/>
    </row>
    <row r="36" spans="1:17" x14ac:dyDescent="0.35">
      <c r="A36" s="9"/>
      <c r="B36" s="2"/>
      <c r="C36" s="22"/>
      <c r="D36" s="22"/>
      <c r="E36" s="22"/>
      <c r="F36" s="22"/>
      <c r="G36" s="22"/>
      <c r="H36" s="22"/>
      <c r="I36" s="22"/>
      <c r="J36" s="22"/>
      <c r="K36" s="22"/>
      <c r="L36" s="20"/>
      <c r="M36" s="20"/>
      <c r="N36" s="20"/>
      <c r="O36" s="20"/>
      <c r="P36" s="20"/>
      <c r="Q36" s="20"/>
    </row>
    <row r="37" spans="1:17" x14ac:dyDescent="0.35">
      <c r="A37" s="9"/>
      <c r="B37" s="2"/>
      <c r="C37" s="22"/>
      <c r="D37" s="22"/>
      <c r="E37" s="22"/>
      <c r="F37" s="22"/>
      <c r="G37" s="22"/>
      <c r="H37" s="22"/>
      <c r="I37" s="22"/>
      <c r="J37" s="22"/>
      <c r="K37" s="22"/>
      <c r="L37" s="20"/>
      <c r="M37" s="20"/>
      <c r="N37" s="20"/>
      <c r="O37" s="20"/>
      <c r="P37" s="20"/>
      <c r="Q37" s="20"/>
    </row>
    <row r="38" spans="1:17" x14ac:dyDescent="0.35">
      <c r="A38" s="9"/>
      <c r="B38" s="2"/>
      <c r="C38" s="22"/>
      <c r="D38" s="22"/>
      <c r="E38" s="22"/>
      <c r="F38" s="22"/>
      <c r="G38" s="22"/>
      <c r="H38" s="22"/>
      <c r="I38" s="22"/>
      <c r="J38" s="22"/>
      <c r="K38" s="22"/>
      <c r="L38" s="20"/>
      <c r="M38" s="20"/>
      <c r="N38" s="20"/>
      <c r="O38" s="20"/>
      <c r="P38" s="20"/>
      <c r="Q38" s="20"/>
    </row>
    <row r="39" spans="1:17" x14ac:dyDescent="0.35">
      <c r="A39" s="9"/>
      <c r="B39" s="2"/>
      <c r="C39" s="22"/>
      <c r="D39" s="22"/>
      <c r="E39" s="22"/>
      <c r="F39" s="22"/>
      <c r="G39" s="22"/>
      <c r="H39" s="22"/>
      <c r="I39" s="22"/>
      <c r="J39" s="22"/>
      <c r="K39" s="22"/>
      <c r="L39" s="20"/>
      <c r="M39" s="20"/>
      <c r="N39" s="20"/>
      <c r="O39" s="20"/>
      <c r="P39" s="20"/>
      <c r="Q39" s="20"/>
    </row>
  </sheetData>
  <mergeCells count="3">
    <mergeCell ref="A1:J1"/>
    <mergeCell ref="A2:B2"/>
    <mergeCell ref="D2:F2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Risikoübersicht</vt:lpstr>
      <vt:lpstr>Risikomatrix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Fromm</dc:creator>
  <cp:lastModifiedBy>Carlo Fromm</cp:lastModifiedBy>
  <dcterms:created xsi:type="dcterms:W3CDTF">2019-08-21T16:37:17Z</dcterms:created>
  <dcterms:modified xsi:type="dcterms:W3CDTF">2019-08-23T13:18:31Z</dcterms:modified>
</cp:coreProperties>
</file>